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fec451c5-0180-4dd3-bd7e-3eca603bdb28/WOPIServiceId_TP_EGNYTE_PLUS/WOPIUserId_-/"/>
    </mc:Choice>
  </mc:AlternateContent>
  <xr:revisionPtr revIDLastSave="6" documentId="11_2A2443BDDF85D9207C92B2C4ED8D4E852D43D107" xr6:coauthVersionLast="47" xr6:coauthVersionMax="47" xr10:uidLastSave="{59C38BB2-0A31-4605-B619-C14734D704A5}"/>
  <bookViews>
    <workbookView xWindow="-120" yWindow="-120" windowWidth="29040" windowHeight="15720" activeTab="1" xr2:uid="{00000000-000D-0000-FFFF-FFFF00000000}"/>
  </bookViews>
  <sheets>
    <sheet name="Calculator" sheetId="1" r:id="rId1"/>
    <sheet name="Rates &amp; Distric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D24" i="1"/>
  <c r="C24" i="1"/>
  <c r="C22" i="1"/>
  <c r="F13" i="1" s="1"/>
  <c r="D21" i="1"/>
  <c r="C21" i="1"/>
  <c r="C20" i="1"/>
  <c r="C19" i="1"/>
  <c r="C18" i="1"/>
  <c r="D17" i="1"/>
  <c r="C17" i="1"/>
  <c r="B11" i="1"/>
  <c r="D26" i="1" s="1"/>
  <c r="F10" i="1"/>
  <c r="B10" i="1"/>
  <c r="D20" i="1" s="1"/>
  <c r="F9" i="1"/>
  <c r="F11" i="1" s="1"/>
  <c r="F6" i="1"/>
  <c r="D22" i="1" l="1"/>
  <c r="F8" i="1"/>
  <c r="E22" i="1"/>
  <c r="F22" i="1" s="1"/>
  <c r="E26" i="1"/>
  <c r="F26" i="1" s="1"/>
  <c r="F7" i="1"/>
  <c r="D25" i="1"/>
  <c r="F12" i="1"/>
  <c r="C23" i="1"/>
  <c r="C27" i="1" s="1"/>
  <c r="D18" i="1"/>
  <c r="D23" i="1"/>
  <c r="D19" i="1"/>
  <c r="E25" i="1" l="1"/>
  <c r="F25" i="1" s="1"/>
  <c r="E20" i="1"/>
  <c r="F20" i="1" s="1"/>
  <c r="E23" i="1"/>
  <c r="F23" i="1" s="1"/>
  <c r="E18" i="1"/>
  <c r="F18" i="1" s="1"/>
  <c r="E24" i="1"/>
  <c r="F24" i="1" s="1"/>
  <c r="E21" i="1"/>
  <c r="F21" i="1" s="1"/>
  <c r="E19" i="1"/>
  <c r="F19" i="1" s="1"/>
  <c r="E17" i="1"/>
  <c r="F17" i="1" s="1"/>
  <c r="F27" i="1" l="1"/>
  <c r="F14" i="1"/>
  <c r="F15" i="1" s="1"/>
</calcChain>
</file>

<file path=xl/sharedStrings.xml><?xml version="1.0" encoding="utf-8"?>
<sst xmlns="http://schemas.openxmlformats.org/spreadsheetml/2006/main" count="115" uniqueCount="82">
  <si>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</si>
  <si>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</si>
  <si>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</si>
  <si>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</si>
  <si>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</si>
  <si>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</si>
  <si>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</si>
  <si>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</si>
  <si>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Select the applicable district/area.</t>
  </si>
  <si>
    <t>School assessed value</t>
  </si>
  <si>
    <t>Property classification</t>
  </si>
  <si>
    <t>Select Residential or Commercial / Nonresidential.</t>
  </si>
  <si>
    <t>Selected district mills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</si>
  <si>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</si>
  <si>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</si>
  <si>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</si>
  <si>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</si>
  <si>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</si>
  <si>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Total district mills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</si>
  <si>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</si>
  <si>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</si>
  <si>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</si>
  <si>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</si>
  <si>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</si>
  <si>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</si>
  <si>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</si>
  <si>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</si>
  <si>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</si>
  <si>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</si>
  <si>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</si>
  <si>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</si>
  <si>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</si>
  <si>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</si>
  <si>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</si>
  <si>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</si>
  <si>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</si>
  <si>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</si>
  <si>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</si>
  <si>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</si>
  <si>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</si>
  <si>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</si>
  <si>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</si>
  <si>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District add-on mill levy (not used)</t>
  </si>
  <si>
    <t>Manual additional non-school mills</t>
  </si>
  <si>
    <t>Manual additional school mills</t>
  </si>
  <si>
    <t>Total</t>
  </si>
  <si>
    <t>Notes</t>
  </si>
  <si>
    <t>Estimate only; confirm parcel-specific results against the applicable County Assessor/Treasurer records.</t>
  </si>
  <si>
    <t>Manual mill inputs can be used for parcel-specific overlapping districts not shown.</t>
  </si>
  <si>
    <t>Formula: Actual Value x Assessment Rate x Mill Levy / 1,000.</t>
  </si>
  <si>
    <t>District mill levies and assessment rates are sourced from the 2025 Abstract/County mill levy sources listed on the Rates &amp; Districts tab unless otherwise noted.</t>
  </si>
  <si>
    <t>Taxing Authority</t>
  </si>
  <si>
    <t>Mill Levy</t>
  </si>
  <si>
    <t>Assessment Rate Basis</t>
  </si>
  <si>
    <t>Source</t>
  </si>
  <si>
    <t>Selection</t>
  </si>
  <si>
    <t>Selected District Mill Levy</t>
  </si>
  <si>
    <t>Add-on Mill Levy</t>
  </si>
  <si>
    <t>Statement-style note</t>
  </si>
  <si>
    <t>Selected rate based on property classification</t>
  </si>
  <si>
    <t>Larimer County 2025 Abstract of Assessments &amp; Levies</t>
  </si>
  <si>
    <t>Assessment Rate</t>
  </si>
  <si>
    <t>Rate</t>
  </si>
  <si>
    <t>Local Govt Residential</t>
  </si>
  <si>
    <t>School Residential</t>
  </si>
  <si>
    <t>Local Govt Commercial</t>
  </si>
  <si>
    <t>School Commercial</t>
  </si>
  <si>
    <t>Primary Source</t>
  </si>
  <si>
    <t>https://www.larimer.gov/sites/default/files/larimer-county-abstract-assessments-and-levies-2025.pdf</t>
  </si>
  <si>
    <t>Supplemental Source</t>
  </si>
  <si>
    <t>https://www.weld.gov/Government/Departments/Assessor/Taxing-Authority-Information/Mill-Levy-Report</t>
  </si>
  <si>
    <t>Loveland Midtown Metropolitan District Property Tax Calculator</t>
  </si>
  <si>
    <t>Enter the actual property value, choose Residential or Commercial / Nonresidential, and select the applicable Loveland Midtown district / area. Use the manual mill inputs only for parcel-specific overlapping districts not shown.</t>
  </si>
  <si>
    <t>Loveland Midtown Metropolitan District / Area</t>
  </si>
  <si>
    <t>Loveland Midtown</t>
  </si>
  <si>
    <t>Loveland Midtown Metropolitan District / Selected Area</t>
  </si>
  <si>
    <t>Loveland Midtown Metropolitan District — Rates &amp; Districts</t>
  </si>
  <si>
    <t>Loveland Midtown District / Area Options — Statement Line Treatment</t>
  </si>
  <si>
    <t>Loveland Midtown Metropolitan District</t>
  </si>
  <si>
    <t>Template note</t>
  </si>
  <si>
    <t>Template/layout reference: user-attached property tax calculator workbook. Larimer County 2025 Abstract of Assessments &amp; Levies, line: Loveland Midtown 50.858 mills.</t>
  </si>
  <si>
    <t>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</si>
</sst>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11">
    <font>
      <sz val="11"/>
      <name val="Carlito"/>
    </font>
    <font>
      <sz val="10"/>
      <name val="Aptos"/>
    </font>
    <font>
      <b/>
      <sz val="16"/>
      <color rgb="FFFFFFFF"/>
      <name val="Aptos"/>
    </font>
    <font>
      <i/>
      <sz val="10"/>
      <color rgb="FF1F4E78"/>
      <name val="Aptos"/>
    </font>
    <font>
      <b/>
      <sz val="10"/>
      <color rgb="FF1F4E78"/>
      <name val="Aptos"/>
    </font>
    <font>
      <b/>
      <sz val="10"/>
      <name val="Aptos"/>
    </font>
    <font>
      <i/>
      <sz val="10"/>
      <color rgb="FF666666"/>
      <name val="Aptos"/>
    </font>
    <font>
      <b/>
      <sz val="10"/>
      <color rgb="FFFFFFFF"/>
      <name val="Aptos"/>
    </font>
    <font>
      <i/>
      <sz val="9"/>
      <color rgb="FF444444"/>
      <name val="Aptos"/>
    </font>
    <font>
      <b/>
      <sz val="13"/>
      <color rgb="FFFFFFFF"/>
      <name val="Aptos"/>
    </font>
    <font>
      <b/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3F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" fillId="5" borderId="0" xfId="0" applyFont="1" applyFill="1" applyAlignment="1">
      <alignment horizontal="right" vertical="center"/>
    </xf>
    <xf numFmtId="0" fontId="6" fillId="0" borderId="0" xfId="0" applyFont="1" applyAlignment="1">
      <alignment vertical="top" wrapText="1"/>
    </xf>
    <xf numFmtId="0" fontId="5" fillId="6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164" fontId="1" fillId="5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5" fillId="6" borderId="0" xfId="0" applyNumberFormat="1" applyFont="1" applyFill="1" applyAlignment="1">
      <alignment vertical="center"/>
    </xf>
    <xf numFmtId="165" fontId="1" fillId="5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5" fillId="6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6" fontId="5" fillId="6" borderId="0" xfId="0" applyNumberFormat="1" applyFont="1" applyFill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5" fillId="6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10" fontId="1" fillId="5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5" fillId="6" borderId="0" xfId="0" applyNumberFormat="1" applyFont="1" applyFill="1" applyAlignment="1">
      <alignment vertical="center"/>
    </xf>
    <xf numFmtId="166" fontId="1" fillId="0" borderId="0" xfId="0" applyNumberFormat="1" applyFont="1"/>
    <xf numFmtId="166" fontId="4" fillId="4" borderId="0" xfId="0" applyNumberFormat="1" applyFont="1" applyFill="1" applyAlignment="1">
      <alignment vertical="center"/>
    </xf>
    <xf numFmtId="165" fontId="1" fillId="0" borderId="0" xfId="0" applyNumberFormat="1" applyFont="1"/>
    <xf numFmtId="10" fontId="1" fillId="0" borderId="0" xfId="0" applyNumberFormat="1" applyFont="1"/>
    <xf numFmtId="0" fontId="3" fillId="3" borderId="0" xfId="0" applyFont="1" applyFill="1" applyAlignment="1">
      <alignment vertical="center" wrapText="1"/>
    </xf>
    <xf numFmtId="0" fontId="1" fillId="5" borderId="0" xfId="0" applyFont="1" applyFill="1" applyAlignment="1">
      <alignment horizontal="right" vertical="center" wrapText="1"/>
    </xf>
    <xf numFmtId="0" fontId="7" fillId="9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4" fillId="9" borderId="0" xfId="0" applyFont="1" applyFill="1"/>
    <xf numFmtId="0" fontId="10" fillId="0" borderId="0" xfId="0" applyFont="1"/>
    <xf numFmtId="0" fontId="3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workbookViewId="0">
      <selection activeCell="C10" sqref="C10"/>
    </sheetView>
  </sheetViews>
  <sheetFormatPr defaultRowHeight="14.25"/>
  <cols>
    <col min="1" max="1" width="32" customWidth="1"/>
    <col min="2" max="2" width="24" customWidth="1"/>
    <col min="3" max="3" width="42" customWidth="1"/>
    <col min="4" max="4" width="12.125" customWidth="1"/>
    <col min="5" max="6" width="24" customWidth="1"/>
  </cols>
  <sheetData>
    <row r="1" spans="1:6" ht="30" customHeight="1">
      <c r="A1" s="42" t="s">
        <v>71</v>
      </c>
      <c r="B1" s="42"/>
      <c r="C1" s="42"/>
      <c r="D1" s="42"/>
      <c r="E1" s="42"/>
      <c r="F1" s="42"/>
    </row>
    <row r="2" spans="1:6" ht="15">
      <c r="A2" s="1"/>
      <c r="B2" s="1"/>
      <c r="C2" s="1"/>
      <c r="D2" s="1"/>
      <c r="E2" s="1"/>
      <c r="F2" s="1"/>
    </row>
    <row r="3" spans="1:6" ht="96" customHeight="1">
      <c r="A3" s="34" t="s">
        <v>72</v>
      </c>
      <c r="B3" s="41"/>
      <c r="C3" s="41"/>
      <c r="D3" s="41"/>
      <c r="E3" s="41"/>
      <c r="F3" s="41"/>
    </row>
    <row r="4" spans="1:6" ht="15">
      <c r="A4" s="1"/>
      <c r="B4" s="1"/>
      <c r="C4" s="1"/>
      <c r="D4" s="1"/>
      <c r="E4" s="1"/>
      <c r="F4" s="1"/>
    </row>
    <row r="5" spans="1:6" ht="21.95" customHeight="1">
      <c r="A5" s="2" t="s">
        <v>0</v>
      </c>
      <c r="B5" s="2"/>
      <c r="C5" s="2"/>
      <c r="D5" s="1"/>
      <c r="E5" s="2" t="s">
        <v>1</v>
      </c>
      <c r="F5" s="2"/>
    </row>
    <row r="6" spans="1:6" ht="26.1" customHeight="1">
      <c r="A6" s="3" t="s">
        <v>2</v>
      </c>
      <c r="B6" s="11">
        <v>600000</v>
      </c>
      <c r="C6" s="5" t="s">
        <v>3</v>
      </c>
      <c r="D6" s="1"/>
      <c r="E6" s="3" t="s">
        <v>4</v>
      </c>
      <c r="F6" s="12">
        <f>MAX(0,$B$6-$B$7)</f>
        <v>600000</v>
      </c>
    </row>
    <row r="7" spans="1:6" ht="26.1" customHeight="1">
      <c r="A7" s="3" t="s">
        <v>5</v>
      </c>
      <c r="B7" s="11">
        <v>0</v>
      </c>
      <c r="C7" s="5" t="s">
        <v>6</v>
      </c>
      <c r="D7" s="1"/>
      <c r="E7" s="3" t="s">
        <v>7</v>
      </c>
      <c r="F7" s="12">
        <f>F6*$B$10</f>
        <v>37500</v>
      </c>
    </row>
    <row r="8" spans="1:6" ht="26.1" customHeight="1">
      <c r="A8" s="3" t="s">
        <v>73</v>
      </c>
      <c r="B8" s="35" t="s">
        <v>74</v>
      </c>
      <c r="C8" s="5" t="s">
        <v>8</v>
      </c>
      <c r="D8" s="1"/>
      <c r="E8" s="3" t="s">
        <v>9</v>
      </c>
      <c r="F8" s="12">
        <f>F6*$B$11</f>
        <v>42299.999999999993</v>
      </c>
    </row>
    <row r="9" spans="1:6" ht="26.1" customHeight="1">
      <c r="A9" s="3" t="s">
        <v>10</v>
      </c>
      <c r="B9" s="4" t="s">
        <v>81</v>
      </c>
      <c r="C9" s="5" t="s">
        <v>11</v>
      </c>
      <c r="D9" s="1"/>
      <c r="E9" s="3" t="s">
        <v>12</v>
      </c>
      <c r="F9" s="16">
        <f>VLOOKUP($B$8,'Rates &amp; Districts'!$G$3:$I$15,2,FALSE)</f>
        <v>50.857999999999997</v>
      </c>
    </row>
    <row r="10" spans="1:6" ht="26.1" customHeight="1">
      <c r="A10" s="3" t="s">
        <v>13</v>
      </c>
      <c r="B10" s="27">
        <f>IF($B$9="Residential",VLOOKUP("Local Govt Residential",'Rates &amp; Districts'!$A$31:$B$34,2,FALSE),VLOOKUP("Local Govt Commercial",'Rates &amp; Districts'!$A$31:$B$34,2,FALSE))</f>
        <v>6.25E-2</v>
      </c>
      <c r="C10" s="5" t="s">
        <v>14</v>
      </c>
      <c r="D10" s="1"/>
      <c r="E10" s="3" t="s">
        <v>15</v>
      </c>
      <c r="F10" s="16">
        <f>VLOOKUP($B$8,'Rates &amp; Districts'!$G$3:$I$15,3,FALSE)</f>
        <v>0</v>
      </c>
    </row>
    <row r="11" spans="1:6" ht="26.1" customHeight="1">
      <c r="A11" s="3" t="s">
        <v>16</v>
      </c>
      <c r="B11" s="27">
        <f>IF($B$9="Residential",VLOOKUP("School Residential",'Rates &amp; Districts'!$A$31:$B$34,2,FALSE),VLOOKUP("School Commercial",'Rates &amp; Districts'!$A$31:$B$34,2,FALSE))</f>
        <v>7.0499999999999993E-2</v>
      </c>
      <c r="C11" s="5" t="s">
        <v>17</v>
      </c>
      <c r="D11" s="1"/>
      <c r="E11" s="3" t="s">
        <v>18</v>
      </c>
      <c r="F11" s="16">
        <f>SUM($F$9:$F$10)</f>
        <v>50.857999999999997</v>
      </c>
    </row>
    <row r="12" spans="1:6" ht="26.1" customHeight="1">
      <c r="A12" s="3" t="s">
        <v>19</v>
      </c>
      <c r="B12" s="15">
        <v>0</v>
      </c>
      <c r="C12" s="5" t="s">
        <v>20</v>
      </c>
      <c r="D12" s="1"/>
      <c r="E12" s="6" t="s">
        <v>21</v>
      </c>
      <c r="F12" s="25">
        <f>SUMIF($B$17:$B$26,"Local",$C$17:$C$26)+$B$12</f>
        <v>85.805000000000007</v>
      </c>
    </row>
    <row r="13" spans="1:6" ht="26.1" customHeight="1">
      <c r="A13" s="3" t="s">
        <v>22</v>
      </c>
      <c r="B13" s="15">
        <v>0</v>
      </c>
      <c r="C13" s="5" t="s">
        <v>23</v>
      </c>
      <c r="D13" s="1"/>
      <c r="E13" s="6" t="s">
        <v>24</v>
      </c>
      <c r="F13" s="25">
        <f>SUMIF($B$17:$B$26,"School",$C$17:$C$26)+$B$13</f>
        <v>44.835999999999999</v>
      </c>
    </row>
    <row r="14" spans="1:6" ht="15">
      <c r="A14" s="1"/>
      <c r="B14" s="1"/>
      <c r="C14" s="1"/>
      <c r="D14" s="1"/>
      <c r="E14" s="1" t="s">
        <v>25</v>
      </c>
      <c r="F14" s="30">
        <f>SUM($F$17:$F$26)</f>
        <v>5114.2502999999997</v>
      </c>
    </row>
    <row r="15" spans="1:6" ht="24" customHeight="1">
      <c r="A15" s="2" t="s">
        <v>26</v>
      </c>
      <c r="B15" s="2"/>
      <c r="C15" s="2"/>
      <c r="D15" s="2"/>
      <c r="E15" s="2" t="s">
        <v>27</v>
      </c>
      <c r="F15" s="31">
        <f>F14/12</f>
        <v>426.18752499999999</v>
      </c>
    </row>
    <row r="16" spans="1:6" ht="24" customHeight="1">
      <c r="A16" s="7" t="s">
        <v>28</v>
      </c>
      <c r="B16" s="7" t="s">
        <v>29</v>
      </c>
      <c r="C16" s="7" t="s">
        <v>30</v>
      </c>
      <c r="D16" s="7" t="s">
        <v>31</v>
      </c>
      <c r="E16" s="7" t="s">
        <v>32</v>
      </c>
      <c r="F16" s="7" t="s">
        <v>33</v>
      </c>
    </row>
    <row r="17" spans="1:6" ht="20.100000000000001" customHeight="1">
      <c r="A17" s="8" t="s">
        <v>34</v>
      </c>
      <c r="B17" s="8" t="s">
        <v>35</v>
      </c>
      <c r="C17" s="13">
        <f>VLOOKUP(A17,'Rates &amp; Districts'!$A$3:$C$8,3,FALSE)</f>
        <v>22.495999999999999</v>
      </c>
      <c r="D17" s="28">
        <f>$B$10</f>
        <v>6.25E-2</v>
      </c>
      <c r="E17" s="17">
        <f>$F$7</f>
        <v>37500</v>
      </c>
      <c r="F17" s="19">
        <f t="shared" ref="F17:F26" si="0">E17*C17/1000</f>
        <v>843.6</v>
      </c>
    </row>
    <row r="18" spans="1:6" ht="20.100000000000001" customHeight="1">
      <c r="A18" s="8" t="s">
        <v>36</v>
      </c>
      <c r="B18" s="8" t="s">
        <v>35</v>
      </c>
      <c r="C18" s="13">
        <f>VLOOKUP(A18,'Rates &amp; Districts'!$A$3:$C$8,3,FALSE)</f>
        <v>9.5640000000000001</v>
      </c>
      <c r="D18" s="28">
        <f>$B$10</f>
        <v>6.25E-2</v>
      </c>
      <c r="E18" s="17">
        <f>$F$7</f>
        <v>37500</v>
      </c>
      <c r="F18" s="19">
        <f t="shared" si="0"/>
        <v>358.65</v>
      </c>
    </row>
    <row r="19" spans="1:6" ht="20.100000000000001" customHeight="1">
      <c r="A19" s="8" t="s">
        <v>37</v>
      </c>
      <c r="B19" s="8" t="s">
        <v>35</v>
      </c>
      <c r="C19" s="13">
        <f>VLOOKUP(A19,'Rates &amp; Districts'!$A$3:$C$8,3,FALSE)</f>
        <v>1.7450000000000001</v>
      </c>
      <c r="D19" s="28">
        <f>$B$10</f>
        <v>6.25E-2</v>
      </c>
      <c r="E19" s="17">
        <f>$F$7</f>
        <v>37500</v>
      </c>
      <c r="F19" s="19">
        <f t="shared" si="0"/>
        <v>65.437500000000014</v>
      </c>
    </row>
    <row r="20" spans="1:6" ht="20.100000000000001" customHeight="1">
      <c r="A20" s="8" t="s">
        <v>38</v>
      </c>
      <c r="B20" s="8" t="s">
        <v>35</v>
      </c>
      <c r="C20" s="13">
        <f>VLOOKUP(A20,'Rates &amp; Districts'!$A$3:$C$8,3,FALSE)</f>
        <v>0.14199999999999999</v>
      </c>
      <c r="D20" s="28">
        <f>$B$10</f>
        <v>6.25E-2</v>
      </c>
      <c r="E20" s="17">
        <f>$F$7</f>
        <v>37500</v>
      </c>
      <c r="F20" s="19">
        <f t="shared" si="0"/>
        <v>5.3249999999999993</v>
      </c>
    </row>
    <row r="21" spans="1:6" ht="20.100000000000001" customHeight="1">
      <c r="A21" s="8" t="s">
        <v>39</v>
      </c>
      <c r="B21" s="8" t="s">
        <v>35</v>
      </c>
      <c r="C21" s="13">
        <f>VLOOKUP(A21,'Rates &amp; Districts'!$A$3:$C$8,3,FALSE)</f>
        <v>1</v>
      </c>
      <c r="D21" s="28">
        <f>$B$10</f>
        <v>6.25E-2</v>
      </c>
      <c r="E21" s="17">
        <f>$F$7</f>
        <v>37500</v>
      </c>
      <c r="F21" s="19">
        <f t="shared" si="0"/>
        <v>37.5</v>
      </c>
    </row>
    <row r="22" spans="1:6" ht="20.100000000000001" customHeight="1">
      <c r="A22" s="8" t="s">
        <v>40</v>
      </c>
      <c r="B22" s="8" t="s">
        <v>41</v>
      </c>
      <c r="C22" s="13">
        <f>VLOOKUP(A22,'Rates &amp; Districts'!$A$3:$C$8,3,FALSE)</f>
        <v>44.835999999999999</v>
      </c>
      <c r="D22" s="28">
        <f>$B$11</f>
        <v>7.0499999999999993E-2</v>
      </c>
      <c r="E22" s="17">
        <f>$F$8</f>
        <v>42299.999999999993</v>
      </c>
      <c r="F22" s="19">
        <f t="shared" si="0"/>
        <v>1896.5627999999995</v>
      </c>
    </row>
    <row r="23" spans="1:6" ht="20.100000000000001" customHeight="1">
      <c r="A23" s="38" t="s">
        <v>75</v>
      </c>
      <c r="B23" s="8" t="s">
        <v>35</v>
      </c>
      <c r="C23" s="13">
        <f>$F$9</f>
        <v>50.857999999999997</v>
      </c>
      <c r="D23" s="28">
        <f>$B$10</f>
        <v>6.25E-2</v>
      </c>
      <c r="E23" s="17">
        <f>$F$7</f>
        <v>37500</v>
      </c>
      <c r="F23" s="19">
        <f t="shared" si="0"/>
        <v>1907.175</v>
      </c>
    </row>
    <row r="24" spans="1:6" ht="20.100000000000001" customHeight="1">
      <c r="A24" s="38" t="s">
        <v>42</v>
      </c>
      <c r="B24" s="8" t="s">
        <v>35</v>
      </c>
      <c r="C24" s="13">
        <f>$F$10</f>
        <v>0</v>
      </c>
      <c r="D24" s="28">
        <f>$B$10</f>
        <v>6.25E-2</v>
      </c>
      <c r="E24" s="17">
        <f>$F$7</f>
        <v>37500</v>
      </c>
      <c r="F24" s="19">
        <f t="shared" si="0"/>
        <v>0</v>
      </c>
    </row>
    <row r="25" spans="1:6" ht="20.100000000000001" customHeight="1">
      <c r="A25" s="8" t="s">
        <v>43</v>
      </c>
      <c r="B25" s="8" t="s">
        <v>35</v>
      </c>
      <c r="C25" s="13">
        <f>$B$12</f>
        <v>0</v>
      </c>
      <c r="D25" s="28">
        <f>$B$10</f>
        <v>6.25E-2</v>
      </c>
      <c r="E25" s="17">
        <f>$F$7</f>
        <v>37500</v>
      </c>
      <c r="F25" s="19">
        <f t="shared" si="0"/>
        <v>0</v>
      </c>
    </row>
    <row r="26" spans="1:6" ht="20.100000000000001" customHeight="1">
      <c r="A26" s="9" t="s">
        <v>44</v>
      </c>
      <c r="B26" s="9" t="s">
        <v>41</v>
      </c>
      <c r="C26" s="14">
        <f>$B$13</f>
        <v>0</v>
      </c>
      <c r="D26" s="29">
        <f>$B$11</f>
        <v>7.0499999999999993E-2</v>
      </c>
      <c r="E26" s="18">
        <f>$F$8</f>
        <v>42299.999999999993</v>
      </c>
      <c r="F26" s="20">
        <f t="shared" si="0"/>
        <v>0</v>
      </c>
    </row>
    <row r="27" spans="1:6" ht="15">
      <c r="A27" s="1" t="s">
        <v>45</v>
      </c>
      <c r="B27" s="1"/>
      <c r="C27" s="32">
        <f>SUM(C17:C26)</f>
        <v>130.64099999999999</v>
      </c>
      <c r="D27" s="1"/>
      <c r="E27" s="1"/>
      <c r="F27" s="30">
        <f>SUM(F17:F26)</f>
        <v>5114.2502999999997</v>
      </c>
    </row>
    <row r="28" spans="1:6" ht="15">
      <c r="A28" s="1"/>
      <c r="B28" s="1"/>
      <c r="C28" s="1"/>
      <c r="D28" s="1"/>
      <c r="E28" s="1"/>
      <c r="F28" s="1"/>
    </row>
    <row r="29" spans="1:6" ht="21.95" customHeight="1">
      <c r="A29" s="2" t="s">
        <v>46</v>
      </c>
      <c r="B29" s="2"/>
      <c r="C29" s="2"/>
      <c r="D29" s="2"/>
      <c r="E29" s="2"/>
      <c r="F29" s="2"/>
    </row>
    <row r="30" spans="1:6" ht="24" customHeight="1">
      <c r="A30" s="10" t="s">
        <v>47</v>
      </c>
      <c r="B30" s="1"/>
      <c r="C30" s="1"/>
      <c r="D30" s="1"/>
      <c r="E30" s="1"/>
      <c r="F30" s="1"/>
    </row>
    <row r="31" spans="1:6" ht="24" customHeight="1">
      <c r="A31" s="10" t="s">
        <v>48</v>
      </c>
      <c r="B31" s="22"/>
      <c r="C31" s="22"/>
      <c r="D31" s="22"/>
      <c r="E31" s="22"/>
      <c r="F31" s="22"/>
    </row>
    <row r="32" spans="1:6" ht="24" customHeight="1">
      <c r="A32" s="10" t="s">
        <v>49</v>
      </c>
      <c r="B32" s="22"/>
      <c r="C32" s="22"/>
      <c r="D32" s="22"/>
      <c r="E32" s="22"/>
      <c r="F32" s="22"/>
    </row>
    <row r="33" spans="1:6" ht="24" customHeight="1">
      <c r="A33" s="10" t="s">
        <v>50</v>
      </c>
      <c r="B33" s="22"/>
      <c r="C33" s="22"/>
      <c r="D33" s="22"/>
      <c r="E33" s="22"/>
      <c r="F33" s="22"/>
    </row>
    <row r="34" spans="1:6" ht="24" customHeight="1">
      <c r="A34" s="10" t="s">
        <v>49</v>
      </c>
      <c r="B34" s="22"/>
      <c r="C34" s="22"/>
      <c r="D34" s="22"/>
      <c r="E34" s="22"/>
      <c r="F34" s="22"/>
    </row>
  </sheetData>
  <sheetProtection algorithmName="SHA-512" hashValue="3eZINl+6cQWNYhiGCTKFl03k6aw5lWy25BEDNyxuq5/dCgE34FYQTPwJ0m7kEPjlybVk7Zr/PhKHEqurSHXgKQ==" saltValue="S6aElY5QORrUVg8TCbNUgw==" spinCount="100000" sheet="1" objects="1" scenarios="1"/>
  <protectedRanges>
    <protectedRange sqref="B6:B13" name="Range1"/>
  </protectedRanges>
  <mergeCells count="2">
    <mergeCell ref="B3:F3"/>
    <mergeCell ref="A1:F1"/>
  </mergeCells>
  <dataValidations count="1">
    <dataValidation type="list" sqref="B9" xr:uid="{00000000-0002-0000-0000-000000000000}">
      <formula1>"Residential,Commercial / Nonresidential"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abSelected="1" workbookViewId="0">
      <selection activeCell="B8" sqref="B8"/>
    </sheetView>
  </sheetViews>
  <sheetFormatPr defaultRowHeight="14.25"/>
  <cols>
    <col min="1" max="1" width="34" customWidth="1"/>
    <col min="2" max="2" width="64" customWidth="1"/>
    <col min="3" max="3" width="6.625" customWidth="1"/>
    <col min="4" max="4" width="33" customWidth="1"/>
    <col min="5" max="5" width="42" customWidth="1"/>
    <col min="6" max="6" width="3" customWidth="1"/>
    <col min="7" max="7" width="28" customWidth="1"/>
    <col min="8" max="9" width="16" customWidth="1"/>
    <col min="10" max="10" width="46" customWidth="1"/>
  </cols>
  <sheetData>
    <row r="1" spans="1:10" ht="26.1" customHeight="1">
      <c r="A1" s="43" t="s">
        <v>76</v>
      </c>
      <c r="B1" s="43"/>
      <c r="C1" s="43"/>
      <c r="D1" s="43"/>
      <c r="E1" s="43"/>
      <c r="F1" s="1"/>
      <c r="G1" s="44" t="s">
        <v>77</v>
      </c>
      <c r="H1" s="44"/>
      <c r="I1" s="44"/>
      <c r="J1" s="44"/>
    </row>
    <row r="2" spans="1:10" ht="24" customHeight="1">
      <c r="A2" s="21" t="s">
        <v>51</v>
      </c>
      <c r="B2" s="21" t="s">
        <v>29</v>
      </c>
      <c r="C2" s="21" t="s">
        <v>52</v>
      </c>
      <c r="D2" s="21" t="s">
        <v>53</v>
      </c>
      <c r="E2" s="21" t="s">
        <v>54</v>
      </c>
      <c r="F2" s="1"/>
      <c r="G2" s="36" t="s">
        <v>55</v>
      </c>
      <c r="H2" s="36" t="s">
        <v>56</v>
      </c>
      <c r="I2" s="36" t="s">
        <v>57</v>
      </c>
      <c r="J2" s="37" t="s">
        <v>58</v>
      </c>
    </row>
    <row r="3" spans="1:10" ht="33.950000000000003" customHeight="1">
      <c r="A3" s="23" t="s">
        <v>34</v>
      </c>
      <c r="B3" s="23" t="s">
        <v>35</v>
      </c>
      <c r="C3" s="24">
        <v>22.495999999999999</v>
      </c>
      <c r="D3" s="23" t="s">
        <v>59</v>
      </c>
      <c r="E3" s="23" t="s">
        <v>60</v>
      </c>
      <c r="F3" s="23"/>
      <c r="G3" s="23" t="s">
        <v>74</v>
      </c>
      <c r="H3" s="24">
        <v>50.857999999999997</v>
      </c>
      <c r="I3" s="24">
        <v>0</v>
      </c>
      <c r="J3" s="26" t="s">
        <v>78</v>
      </c>
    </row>
    <row r="4" spans="1:10" ht="33.950000000000003" customHeight="1">
      <c r="A4" s="23" t="s">
        <v>36</v>
      </c>
      <c r="B4" s="23" t="s">
        <v>35</v>
      </c>
      <c r="C4" s="24">
        <v>9.5640000000000001</v>
      </c>
      <c r="D4" s="23" t="s">
        <v>59</v>
      </c>
      <c r="E4" s="23" t="s">
        <v>60</v>
      </c>
      <c r="F4" s="23"/>
      <c r="G4" s="23"/>
      <c r="H4" s="24"/>
      <c r="I4" s="24"/>
      <c r="J4" s="26"/>
    </row>
    <row r="5" spans="1:10" ht="33.950000000000003" customHeight="1">
      <c r="A5" s="23" t="s">
        <v>37</v>
      </c>
      <c r="B5" s="23" t="s">
        <v>35</v>
      </c>
      <c r="C5" s="24">
        <v>1.7450000000000001</v>
      </c>
      <c r="D5" s="23" t="s">
        <v>59</v>
      </c>
      <c r="E5" s="23" t="s">
        <v>60</v>
      </c>
      <c r="F5" s="23"/>
      <c r="G5" s="23"/>
      <c r="H5" s="24"/>
      <c r="I5" s="24"/>
      <c r="J5" s="26"/>
    </row>
    <row r="6" spans="1:10" ht="33.950000000000003" customHeight="1">
      <c r="A6" s="23" t="s">
        <v>38</v>
      </c>
      <c r="B6" s="23" t="s">
        <v>35</v>
      </c>
      <c r="C6" s="24">
        <v>0.14199999999999999</v>
      </c>
      <c r="D6" s="23" t="s">
        <v>59</v>
      </c>
      <c r="E6" s="23" t="s">
        <v>60</v>
      </c>
      <c r="F6" s="23"/>
      <c r="G6" s="23"/>
      <c r="H6" s="24"/>
      <c r="I6" s="24"/>
      <c r="J6" s="26"/>
    </row>
    <row r="7" spans="1:10" ht="33.950000000000003" customHeight="1">
      <c r="A7" s="23" t="s">
        <v>39</v>
      </c>
      <c r="B7" s="23" t="s">
        <v>35</v>
      </c>
      <c r="C7" s="24">
        <v>1</v>
      </c>
      <c r="D7" s="23" t="s">
        <v>59</v>
      </c>
      <c r="E7" s="23" t="s">
        <v>60</v>
      </c>
      <c r="F7" s="23"/>
      <c r="G7" s="23"/>
      <c r="H7" s="24"/>
      <c r="I7" s="24"/>
      <c r="J7" s="26"/>
    </row>
    <row r="8" spans="1:10" ht="33.950000000000003" customHeight="1">
      <c r="A8" s="23" t="s">
        <v>40</v>
      </c>
      <c r="B8" s="23" t="s">
        <v>41</v>
      </c>
      <c r="C8" s="24">
        <v>44.835999999999999</v>
      </c>
      <c r="D8" s="23" t="s">
        <v>59</v>
      </c>
      <c r="E8" s="23" t="s">
        <v>60</v>
      </c>
      <c r="F8" s="23"/>
      <c r="G8" s="23"/>
      <c r="H8" s="24"/>
      <c r="I8" s="24"/>
      <c r="J8" s="26"/>
    </row>
    <row r="9" spans="1:10" ht="33.950000000000003" customHeight="1">
      <c r="A9" s="23"/>
      <c r="B9" s="23"/>
      <c r="C9" s="23"/>
      <c r="D9" s="23"/>
      <c r="E9" s="23"/>
      <c r="F9" s="23"/>
      <c r="G9" s="23"/>
      <c r="H9" s="24"/>
      <c r="I9" s="24"/>
      <c r="J9" s="26"/>
    </row>
    <row r="10" spans="1:10" ht="33.950000000000003" customHeight="1">
      <c r="A10" s="23"/>
      <c r="B10" s="23"/>
      <c r="C10" s="23"/>
      <c r="D10" s="23"/>
      <c r="E10" s="23"/>
      <c r="F10" s="23"/>
      <c r="G10" s="23"/>
      <c r="H10" s="24"/>
      <c r="I10" s="24"/>
      <c r="J10" s="26"/>
    </row>
    <row r="11" spans="1:10" ht="33.950000000000003" customHeight="1">
      <c r="A11" s="23"/>
      <c r="B11" s="23"/>
      <c r="C11" s="23"/>
      <c r="D11" s="23"/>
      <c r="E11" s="23"/>
      <c r="F11" s="23"/>
      <c r="G11" s="23"/>
      <c r="H11" s="24"/>
      <c r="I11" s="24"/>
      <c r="J11" s="26"/>
    </row>
    <row r="12" spans="1:10" ht="33.950000000000003" customHeight="1">
      <c r="A12" s="23"/>
      <c r="B12" s="23"/>
      <c r="C12" s="23"/>
      <c r="D12" s="23"/>
      <c r="E12" s="23"/>
      <c r="F12" s="23"/>
      <c r="G12" s="23"/>
      <c r="H12" s="24"/>
      <c r="I12" s="24"/>
      <c r="J12" s="26"/>
    </row>
    <row r="13" spans="1:10" ht="33.950000000000003" customHeight="1">
      <c r="A13" s="23"/>
      <c r="B13" s="23"/>
      <c r="C13" s="23"/>
      <c r="D13" s="23"/>
      <c r="E13" s="23"/>
      <c r="F13" s="23"/>
      <c r="G13" s="23"/>
      <c r="H13" s="24"/>
      <c r="I13" s="24"/>
      <c r="J13" s="26"/>
    </row>
    <row r="14" spans="1:10" ht="33.950000000000003" customHeight="1">
      <c r="A14" s="23"/>
      <c r="B14" s="23"/>
      <c r="C14" s="23"/>
      <c r="D14" s="23"/>
      <c r="E14" s="23"/>
      <c r="F14" s="23"/>
      <c r="G14" s="23"/>
      <c r="H14" s="24"/>
      <c r="I14" s="24"/>
      <c r="J14" s="26"/>
    </row>
    <row r="15" spans="1:10" ht="33.950000000000003" customHeight="1">
      <c r="A15" s="23"/>
      <c r="B15" s="23"/>
      <c r="C15" s="23"/>
      <c r="D15" s="23"/>
      <c r="E15" s="23"/>
      <c r="F15" s="23"/>
      <c r="G15" s="23"/>
      <c r="H15" s="24"/>
      <c r="I15" s="24"/>
      <c r="J15" s="26"/>
    </row>
    <row r="16" spans="1:10" ht="15">
      <c r="A16" s="1"/>
      <c r="B16" s="1"/>
      <c r="C16" s="1"/>
      <c r="D16" s="1"/>
      <c r="E16" s="1"/>
      <c r="F16" s="1"/>
      <c r="G16" s="1"/>
      <c r="H16" s="1"/>
      <c r="I16" s="1"/>
    </row>
    <row r="17" spans="1:9" ht="15">
      <c r="A17" s="1"/>
      <c r="B17" s="1"/>
      <c r="C17" s="1"/>
      <c r="D17" s="1"/>
      <c r="E17" s="1"/>
      <c r="F17" s="1"/>
      <c r="G17" s="1"/>
      <c r="H17" s="1"/>
      <c r="I17" s="1"/>
    </row>
    <row r="18" spans="1:9" ht="15">
      <c r="A18" s="1"/>
      <c r="B18" s="1"/>
      <c r="C18" s="1"/>
      <c r="D18" s="1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/>
      <c r="B20" s="1"/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/>
      <c r="B22" s="1"/>
      <c r="C22" s="1"/>
      <c r="D22" s="1"/>
      <c r="E22" s="1"/>
      <c r="F22" s="1"/>
      <c r="G22" s="1"/>
      <c r="H22" s="1"/>
      <c r="I22" s="1"/>
    </row>
    <row r="23" spans="1:9" ht="15">
      <c r="A23" s="1"/>
      <c r="B23" s="1"/>
      <c r="C23" s="1"/>
      <c r="D23" s="1"/>
      <c r="E23" s="1"/>
      <c r="F23" s="1"/>
      <c r="G23" s="1"/>
      <c r="H23" s="1"/>
      <c r="I23" s="1"/>
    </row>
    <row r="24" spans="1:9" ht="15">
      <c r="A24" s="1"/>
      <c r="B24" s="1"/>
      <c r="C24" s="1"/>
      <c r="D24" s="1"/>
      <c r="E24" s="1"/>
      <c r="F24" s="1"/>
      <c r="G24" s="1"/>
      <c r="H24" s="1"/>
      <c r="I24" s="1"/>
    </row>
    <row r="25" spans="1:9" ht="15">
      <c r="A25" s="1"/>
      <c r="B25" s="1"/>
      <c r="C25" s="1"/>
      <c r="D25" s="1"/>
      <c r="E25" s="1"/>
      <c r="F25" s="1"/>
      <c r="G25" s="1"/>
      <c r="H25" s="1"/>
      <c r="I25" s="1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39" t="s">
        <v>61</v>
      </c>
      <c r="B30" s="39" t="s">
        <v>62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63</v>
      </c>
      <c r="B31" s="33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64</v>
      </c>
      <c r="B32" s="33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65</v>
      </c>
      <c r="B33" s="33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66</v>
      </c>
      <c r="B34" s="33">
        <v>0.27</v>
      </c>
      <c r="C34" s="1"/>
      <c r="D34" s="1"/>
      <c r="E34" s="1"/>
      <c r="F34" s="1"/>
      <c r="G34" s="1"/>
      <c r="H34" s="1"/>
      <c r="I34" s="1"/>
    </row>
    <row r="36" spans="1:9" ht="29.25">
      <c r="A36" s="40" t="s">
        <v>67</v>
      </c>
      <c r="B36" s="26" t="s">
        <v>68</v>
      </c>
    </row>
    <row r="37" spans="1:9" ht="29.25">
      <c r="A37" s="40" t="s">
        <v>69</v>
      </c>
      <c r="B37" s="26" t="s">
        <v>70</v>
      </c>
    </row>
    <row r="38" spans="1:9" ht="43.5">
      <c r="A38" s="40" t="s">
        <v>79</v>
      </c>
      <c r="B38" s="26" t="s">
        <v>80</v>
      </c>
    </row>
  </sheetData>
  <sheetProtection algorithmName="SHA-512" hashValue="nUX9wLnTqOvTUJqkZaQnt2FHuYy1o3/rBPKJEXlRzhat94ic9j+P5bwsORpAg0ALZCsb86RjJ40YEbk4fWDSnw==" saltValue="5rKuvZym9nYJYVyBrGTkJw==" spinCount="100000" sheet="1" objects="1" scenarios="1"/>
  <mergeCells count="2">
    <mergeCell ref="A1:E1"/>
    <mergeCell ref="G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2EC7FA-57DE-498B-99BF-2362CA892551}">
  <ds:schemaRefs>
    <ds:schemaRef ds:uri="http://schemas.microsoft.com/office/2006/metadata/properties"/>
    <ds:schemaRef ds:uri="http://schemas.microsoft.com/office/infopath/2007/PartnerControls"/>
    <ds:schemaRef ds:uri="dcc18baa-2c26-400c-932d-34cf9cafd77e"/>
    <ds:schemaRef ds:uri="16a888e7-a4e3-44a5-8458-3de430eb06da"/>
  </ds:schemaRefs>
</ds:datastoreItem>
</file>

<file path=customXml/itemProps2.xml><?xml version="1.0" encoding="utf-8"?>
<ds:datastoreItem xmlns:ds="http://schemas.openxmlformats.org/officeDocument/2006/customXml" ds:itemID="{627A406C-D086-4D9B-AECC-75C724C6CC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BA13A8-81B0-438B-9EBC-2AF5A4DA7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888e7-a4e3-44a5-8458-3de430eb06da"/>
    <ds:schemaRef ds:uri="dcc18baa-2c26-400c-932d-34cf9cafd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Jake Downing</cp:lastModifiedBy>
  <dcterms:modified xsi:type="dcterms:W3CDTF">2026-05-26T18:48:57Z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</Properties>
</file>